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низкого, ср.давления" sheetId="1" r:id="rId1"/>
    <sheet name="спец.вент-ры" sheetId="2" r:id="rId2"/>
  </sheets>
  <definedNames>
    <definedName name="_xlnm.Print_Titles" localSheetId="0">'низкого, ср.давления'!$10:$12</definedName>
    <definedName name="Н16">'спец.вент-ры'!$H$18</definedName>
    <definedName name="_xlnm.Print_Area" localSheetId="1">'спец.вент-ры'!$A$1:$J$33</definedName>
  </definedNames>
  <calcPr fullCalcOnLoad="1"/>
</workbook>
</file>

<file path=xl/sharedStrings.xml><?xml version="1.0" encoding="utf-8"?>
<sst xmlns="http://schemas.openxmlformats.org/spreadsheetml/2006/main" count="183" uniqueCount="96">
  <si>
    <t>Динамическая  балансировка, гарантийные обязательства, доставка по городу</t>
  </si>
  <si>
    <t>ВЦ 14-46 (ВР 287-46.1)</t>
  </si>
  <si>
    <t>ВЦ 4-75 (ВР-88-72.1)</t>
  </si>
  <si>
    <t>0,25/1500</t>
  </si>
  <si>
    <t>0,37/1500</t>
  </si>
  <si>
    <t>0,55/3000</t>
  </si>
  <si>
    <t>0,55/1500</t>
  </si>
  <si>
    <t>0,75/3000</t>
  </si>
  <si>
    <t>0,75/1500</t>
  </si>
  <si>
    <t>1,1/3000</t>
  </si>
  <si>
    <t>3,0/3000</t>
  </si>
  <si>
    <t>4,0/3000</t>
  </si>
  <si>
    <t>5,5/3000</t>
  </si>
  <si>
    <t>0,75/1000</t>
  </si>
  <si>
    <t>1,1/1000</t>
  </si>
  <si>
    <t>1,5/3000</t>
  </si>
  <si>
    <t>1,5/1500</t>
  </si>
  <si>
    <t>2,2/3000</t>
  </si>
  <si>
    <t>2,2/1500</t>
  </si>
  <si>
    <t>0,37/1000</t>
  </si>
  <si>
    <t>0,55/1000</t>
  </si>
  <si>
    <t>1,1/1500</t>
  </si>
  <si>
    <t>2,2/1000</t>
  </si>
  <si>
    <t>5,5/1500</t>
  </si>
  <si>
    <t>7,5/3000</t>
  </si>
  <si>
    <t>7,5/1500</t>
  </si>
  <si>
    <t>3,0/1500</t>
  </si>
  <si>
    <t>5,5/1000</t>
  </si>
  <si>
    <t>7,5/1000</t>
  </si>
  <si>
    <t>15,0/1500</t>
  </si>
  <si>
    <t>18,5/1500</t>
  </si>
  <si>
    <t>1,5/1000</t>
  </si>
  <si>
    <t>3/1500</t>
  </si>
  <si>
    <t>5,5/750</t>
  </si>
  <si>
    <t>7,5/750</t>
  </si>
  <si>
    <t>11,0/1000</t>
  </si>
  <si>
    <t>15,0/1000</t>
  </si>
  <si>
    <t>18,5/1000</t>
  </si>
  <si>
    <t>22,0/1000</t>
  </si>
  <si>
    <t>4,0/1500</t>
  </si>
  <si>
    <t>Эл.дв.</t>
  </si>
  <si>
    <t>Цена</t>
  </si>
  <si>
    <t>Пылевые ВРП</t>
  </si>
  <si>
    <t>Крышные ВКР</t>
  </si>
  <si>
    <t>Высокого д-ния  ВЦ 6-28</t>
  </si>
  <si>
    <t>11,0/3000</t>
  </si>
  <si>
    <t>Пылевые ВЦП 6-45</t>
  </si>
  <si>
    <t>(сх.6)</t>
  </si>
  <si>
    <t>22,0/1500</t>
  </si>
  <si>
    <t>11,0/750</t>
  </si>
  <si>
    <t>3,0/1000</t>
  </si>
  <si>
    <t>№ вент-ра</t>
  </si>
  <si>
    <t>кВт/об/мин</t>
  </si>
  <si>
    <t>Специальные вентиляторы и дымососы</t>
  </si>
  <si>
    <t xml:space="preserve">Дымосос </t>
  </si>
  <si>
    <t>№ венти-лятора</t>
  </si>
  <si>
    <t>Вентиляторы низкого и среднего давления (стальные)</t>
  </si>
  <si>
    <t>Эл.двигатель, кВт/об/мин</t>
  </si>
  <si>
    <t xml:space="preserve">Низкого давления </t>
  </si>
  <si>
    <t xml:space="preserve">Среднего давления </t>
  </si>
  <si>
    <t>ООО НПП «ПРОМЭНЕРГОМАШ»</t>
  </si>
  <si>
    <t>Возможна комплектация вентиляторов из разнородных металлов, алюминиевых сплавов и нержавеющей стали другими общепромышленными и искрозащищенными двигателями</t>
  </si>
  <si>
    <t>Цена, грн.               с НДС</t>
  </si>
  <si>
    <t>с НДС, грн.</t>
  </si>
  <si>
    <t>с НДС,    грн.</t>
  </si>
  <si>
    <t xml:space="preserve">с НДС,    грн. </t>
  </si>
  <si>
    <t>Цена, грн.            с НДС</t>
  </si>
  <si>
    <t>5    (исп.6)</t>
  </si>
  <si>
    <t>8       исп.1</t>
  </si>
  <si>
    <t>Высокого д-ния  ВВД 5</t>
  </si>
  <si>
    <t xml:space="preserve">Д-3,5 </t>
  </si>
  <si>
    <t>15,0/750</t>
  </si>
  <si>
    <t>18,0/750</t>
  </si>
  <si>
    <t>22,0/750</t>
  </si>
  <si>
    <t>ДН-6,3</t>
  </si>
  <si>
    <t>ДН-8</t>
  </si>
  <si>
    <t>ДН-9</t>
  </si>
  <si>
    <t>ДН-10</t>
  </si>
  <si>
    <t>Осевые в-ры 06-300</t>
  </si>
  <si>
    <t>Прейскурант</t>
  </si>
  <si>
    <t>цен вентиляторного оборудования</t>
  </si>
  <si>
    <t>15,0/3000</t>
  </si>
  <si>
    <t>0,37/3000</t>
  </si>
  <si>
    <t>4,0/750</t>
  </si>
  <si>
    <t>11/1500</t>
  </si>
  <si>
    <t>дог.</t>
  </si>
  <si>
    <t>49100, г.Днепропетровск, пр.Героев, 7\64</t>
  </si>
  <si>
    <t>т/факс (0562) 68-15-66</t>
  </si>
  <si>
    <t>Возможна поставка следующего оборудования:</t>
  </si>
  <si>
    <t>калориферы КВС, КВБ №6 - 12</t>
  </si>
  <si>
    <t>дымососы №3,5 - 12,5</t>
  </si>
  <si>
    <t>вентиляционное оборудование (клапана, заслонки)</t>
  </si>
  <si>
    <t>http://www.promenergomash.at.ua</t>
  </si>
  <si>
    <t xml:space="preserve"> (050) 421-37-33, (067) 192-44-81</t>
  </si>
  <si>
    <t xml:space="preserve"> (050) 421-37-33,  (067) 192-44-81</t>
  </si>
  <si>
    <t>по состоянию на 20.11.09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</si>
</sst>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</numFmts>
  <fonts count="54">
    <font>
      <sz val="10"/>
      <name val="Arial Cyr"/>
      <family val="0"/>
    </font>
    <font>
      <sz val="12"/>
      <name val="Times New Roman"/>
      <family val="1"/>
    </font>
    <font>
      <b/>
      <i/>
      <sz val="18"/>
      <name val="Arial"/>
      <family val="2"/>
    </font>
    <font>
      <b/>
      <sz val="13"/>
      <name val="Times New Roman"/>
      <family val="1"/>
    </font>
    <font>
      <b/>
      <sz val="13"/>
      <name val="Arial Cyr"/>
      <family val="0"/>
    </font>
    <font>
      <b/>
      <sz val="12"/>
      <name val="Times New Roman"/>
      <family val="1"/>
    </font>
    <font>
      <sz val="13"/>
      <name val="Arial Cyr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i/>
      <sz val="13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name val="Arial Cyr"/>
      <family val="0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sz val="14"/>
      <name val="Arial Cyr"/>
      <family val="0"/>
    </font>
    <font>
      <b/>
      <sz val="11"/>
      <color indexed="10"/>
      <name val="Times New Roman"/>
      <family val="1"/>
    </font>
    <font>
      <u val="single"/>
      <sz val="12"/>
      <color indexed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12" fillId="0" borderId="25" xfId="0" applyFont="1" applyBorder="1" applyAlignment="1">
      <alignment horizontal="center" vertical="top" wrapText="1"/>
    </xf>
    <xf numFmtId="0" fontId="12" fillId="0" borderId="26" xfId="0" applyFont="1" applyBorder="1" applyAlignment="1">
      <alignment horizontal="center" vertical="top" wrapText="1"/>
    </xf>
    <xf numFmtId="0" fontId="12" fillId="0" borderId="27" xfId="0" applyFont="1" applyBorder="1" applyAlignment="1">
      <alignment horizontal="center" vertical="top" wrapText="1"/>
    </xf>
    <xf numFmtId="17" fontId="12" fillId="0" borderId="16" xfId="0" applyNumberFormat="1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wrapText="1"/>
    </xf>
    <xf numFmtId="0" fontId="14" fillId="0" borderId="28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14" fillId="0" borderId="3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2" fillId="0" borderId="31" xfId="0" applyFont="1" applyBorder="1" applyAlignment="1">
      <alignment horizontal="center" vertical="top" wrapText="1"/>
    </xf>
    <xf numFmtId="0" fontId="14" fillId="0" borderId="32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2" fillId="0" borderId="33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17" fontId="12" fillId="0" borderId="31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34" xfId="0" applyFont="1" applyBorder="1" applyAlignment="1">
      <alignment horizontal="center" vertical="top" wrapText="1"/>
    </xf>
    <xf numFmtId="0" fontId="12" fillId="0" borderId="29" xfId="0" applyFont="1" applyBorder="1" applyAlignment="1">
      <alignment horizontal="center" vertical="top" wrapText="1"/>
    </xf>
    <xf numFmtId="0" fontId="12" fillId="0" borderId="35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30" xfId="0" applyFont="1" applyBorder="1" applyAlignment="1">
      <alignment horizontal="center" vertical="top" wrapText="1"/>
    </xf>
    <xf numFmtId="0" fontId="12" fillId="0" borderId="36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2" fillId="0" borderId="37" xfId="0" applyFont="1" applyBorder="1" applyAlignment="1">
      <alignment horizontal="center" vertical="top" wrapText="1"/>
    </xf>
    <xf numFmtId="0" fontId="12" fillId="0" borderId="38" xfId="0" applyFont="1" applyBorder="1" applyAlignment="1">
      <alignment horizontal="center" vertical="top" wrapText="1"/>
    </xf>
    <xf numFmtId="0" fontId="12" fillId="0" borderId="39" xfId="0" applyFont="1" applyBorder="1" applyAlignment="1">
      <alignment horizontal="center" vertical="top" wrapText="1"/>
    </xf>
    <xf numFmtId="0" fontId="12" fillId="0" borderId="40" xfId="0" applyFont="1" applyBorder="1" applyAlignment="1">
      <alignment horizontal="center" vertical="top" wrapText="1"/>
    </xf>
    <xf numFmtId="0" fontId="12" fillId="0" borderId="27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4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4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18" fillId="0" borderId="0" xfId="42" applyFont="1" applyAlignment="1" applyProtection="1">
      <alignment horizontal="center"/>
      <protection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19" fillId="0" borderId="0" xfId="0" applyFont="1" applyAlignment="1">
      <alignment horizontal="center"/>
    </xf>
    <xf numFmtId="0" fontId="5" fillId="0" borderId="46" xfId="0" applyFont="1" applyBorder="1" applyAlignment="1">
      <alignment horizontal="center" vertical="top" wrapText="1"/>
    </xf>
    <xf numFmtId="0" fontId="5" fillId="0" borderId="47" xfId="0" applyFont="1" applyBorder="1" applyAlignment="1">
      <alignment horizontal="center" vertical="top" wrapText="1"/>
    </xf>
    <xf numFmtId="0" fontId="5" fillId="0" borderId="48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0" fontId="14" fillId="0" borderId="3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5" fillId="0" borderId="49" xfId="0" applyFont="1" applyBorder="1" applyAlignment="1">
      <alignment horizontal="center" vertical="top" wrapText="1"/>
    </xf>
    <xf numFmtId="0" fontId="5" fillId="0" borderId="50" xfId="0" applyFont="1" applyBorder="1" applyAlignment="1">
      <alignment horizontal="center" vertical="top" wrapText="1"/>
    </xf>
    <xf numFmtId="0" fontId="5" fillId="0" borderId="51" xfId="0" applyFont="1" applyBorder="1" applyAlignment="1">
      <alignment horizontal="center" vertical="top" wrapText="1"/>
    </xf>
    <xf numFmtId="0" fontId="14" fillId="0" borderId="28" xfId="0" applyFont="1" applyBorder="1" applyAlignment="1">
      <alignment horizontal="center" vertical="top" wrapText="1"/>
    </xf>
    <xf numFmtId="0" fontId="12" fillId="0" borderId="30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4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12" fillId="0" borderId="44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34" xfId="0" applyFont="1" applyBorder="1" applyAlignment="1">
      <alignment horizontal="center" vertical="top" wrapText="1"/>
    </xf>
    <xf numFmtId="0" fontId="12" fillId="0" borderId="52" xfId="0" applyFont="1" applyBorder="1" applyAlignment="1">
      <alignment horizontal="center" vertical="top" wrapText="1"/>
    </xf>
    <xf numFmtId="0" fontId="12" fillId="0" borderId="53" xfId="0" applyFont="1" applyBorder="1" applyAlignment="1">
      <alignment horizontal="center" vertical="top" wrapText="1"/>
    </xf>
    <xf numFmtId="0" fontId="12" fillId="0" borderId="54" xfId="0" applyFont="1" applyBorder="1" applyAlignment="1">
      <alignment horizontal="center" vertical="top" wrapText="1"/>
    </xf>
    <xf numFmtId="0" fontId="12" fillId="0" borderId="55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top" wrapText="1"/>
    </xf>
    <xf numFmtId="0" fontId="12" fillId="0" borderId="57" xfId="0" applyFont="1" applyBorder="1" applyAlignment="1">
      <alignment horizontal="center" vertical="top" wrapText="1"/>
    </xf>
    <xf numFmtId="0" fontId="12" fillId="0" borderId="43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42" xfId="0" applyFont="1" applyBorder="1" applyAlignment="1">
      <alignment horizontal="center" vertical="top" wrapText="1"/>
    </xf>
    <xf numFmtId="0" fontId="12" fillId="0" borderId="4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35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5" fillId="0" borderId="58" xfId="0" applyFont="1" applyBorder="1" applyAlignment="1">
      <alignment horizontal="center" vertical="top" wrapText="1"/>
    </xf>
    <xf numFmtId="0" fontId="5" fillId="0" borderId="59" xfId="0" applyFont="1" applyBorder="1" applyAlignment="1">
      <alignment horizontal="center" vertical="top" wrapText="1"/>
    </xf>
    <xf numFmtId="0" fontId="5" fillId="0" borderId="60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12" fillId="0" borderId="17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2" fillId="0" borderId="42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menergomash.at.ua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menergomash.at.ua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view="pageBreakPreview" zoomScaleSheetLayoutView="100" zoomScalePageLayoutView="0" workbookViewId="0" topLeftCell="A1">
      <selection activeCell="D11" sqref="D11:E11"/>
    </sheetView>
  </sheetViews>
  <sheetFormatPr defaultColWidth="20.75390625" defaultRowHeight="12.75"/>
  <cols>
    <col min="1" max="1" width="10.125" style="0" customWidth="1"/>
    <col min="2" max="2" width="17.75390625" style="0" customWidth="1"/>
    <col min="3" max="3" width="15.625" style="0" customWidth="1"/>
    <col min="4" max="4" width="16.625" style="0" customWidth="1"/>
    <col min="5" max="5" width="18.00390625" style="0" customWidth="1"/>
  </cols>
  <sheetData>
    <row r="1" spans="1:5" ht="23.25">
      <c r="A1" s="53" t="s">
        <v>60</v>
      </c>
      <c r="B1" s="53"/>
      <c r="C1" s="53"/>
      <c r="D1" s="53"/>
      <c r="E1" s="53"/>
    </row>
    <row r="2" spans="1:5" ht="16.5">
      <c r="A2" s="54" t="s">
        <v>86</v>
      </c>
      <c r="B2" s="54"/>
      <c r="C2" s="54"/>
      <c r="D2" s="54"/>
      <c r="E2" s="54"/>
    </row>
    <row r="3" spans="1:5" ht="15.75" customHeight="1">
      <c r="A3" s="66" t="s">
        <v>94</v>
      </c>
      <c r="B3" s="66"/>
      <c r="C3" s="66"/>
      <c r="D3" s="66"/>
      <c r="E3" s="66"/>
    </row>
    <row r="4" spans="1:5" ht="15.75">
      <c r="A4" s="66" t="s">
        <v>87</v>
      </c>
      <c r="B4" s="66"/>
      <c r="C4" s="66"/>
      <c r="D4" s="66"/>
      <c r="E4" s="66"/>
    </row>
    <row r="5" spans="1:5" ht="15.75">
      <c r="A5" s="65" t="s">
        <v>92</v>
      </c>
      <c r="B5" s="66"/>
      <c r="C5" s="66"/>
      <c r="D5" s="66"/>
      <c r="E5" s="66"/>
    </row>
    <row r="6" spans="1:5" ht="15.75" customHeight="1">
      <c r="A6" s="67" t="s">
        <v>79</v>
      </c>
      <c r="B6" s="67"/>
      <c r="C6" s="67"/>
      <c r="D6" s="67"/>
      <c r="E6" s="67"/>
    </row>
    <row r="7" spans="1:5" ht="18" customHeight="1">
      <c r="A7" s="68" t="s">
        <v>80</v>
      </c>
      <c r="B7" s="68"/>
      <c r="C7" s="68"/>
      <c r="D7" s="57" t="s">
        <v>95</v>
      </c>
      <c r="E7" s="57"/>
    </row>
    <row r="8" spans="1:5" s="1" customFormat="1" ht="27.75" customHeight="1">
      <c r="A8" s="58" t="s">
        <v>56</v>
      </c>
      <c r="B8" s="58"/>
      <c r="C8" s="58"/>
      <c r="D8" s="58"/>
      <c r="E8" s="58"/>
    </row>
    <row r="9" spans="1:5" ht="0.75" customHeight="1" thickBot="1">
      <c r="A9" s="59"/>
      <c r="B9" s="59"/>
      <c r="C9" s="59"/>
      <c r="D9" s="59"/>
      <c r="E9" s="59"/>
    </row>
    <row r="10" spans="1:5" s="6" customFormat="1" ht="18.75" customHeight="1">
      <c r="A10" s="62" t="s">
        <v>55</v>
      </c>
      <c r="B10" s="60" t="s">
        <v>58</v>
      </c>
      <c r="C10" s="61"/>
      <c r="D10" s="60" t="s">
        <v>59</v>
      </c>
      <c r="E10" s="61"/>
    </row>
    <row r="11" spans="1:5" s="6" customFormat="1" ht="15.75" customHeight="1" thickBot="1">
      <c r="A11" s="63"/>
      <c r="B11" s="55" t="s">
        <v>2</v>
      </c>
      <c r="C11" s="56"/>
      <c r="D11" s="55" t="s">
        <v>1</v>
      </c>
      <c r="E11" s="56"/>
    </row>
    <row r="12" spans="1:5" s="6" customFormat="1" ht="34.5" customHeight="1" thickBot="1">
      <c r="A12" s="64"/>
      <c r="B12" s="7" t="s">
        <v>57</v>
      </c>
      <c r="C12" s="8" t="s">
        <v>66</v>
      </c>
      <c r="D12" s="7" t="s">
        <v>57</v>
      </c>
      <c r="E12" s="9" t="s">
        <v>62</v>
      </c>
    </row>
    <row r="13" spans="1:5" ht="14.25">
      <c r="A13" s="62">
        <v>2.5</v>
      </c>
      <c r="B13" s="10" t="s">
        <v>3</v>
      </c>
      <c r="C13" s="11">
        <f>960+30</f>
        <v>990</v>
      </c>
      <c r="D13" s="10" t="s">
        <v>6</v>
      </c>
      <c r="E13" s="12">
        <f>1230+30</f>
        <v>1260</v>
      </c>
    </row>
    <row r="14" spans="1:5" ht="14.25">
      <c r="A14" s="70"/>
      <c r="B14" s="13" t="s">
        <v>4</v>
      </c>
      <c r="C14" s="14">
        <f>990+30</f>
        <v>1020</v>
      </c>
      <c r="D14" s="13" t="s">
        <v>8</v>
      </c>
      <c r="E14" s="15">
        <f>1260+30</f>
        <v>1290</v>
      </c>
    </row>
    <row r="15" spans="1:5" ht="14.25">
      <c r="A15" s="70"/>
      <c r="B15" s="13" t="s">
        <v>5</v>
      </c>
      <c r="C15" s="14">
        <f>990+30</f>
        <v>1020</v>
      </c>
      <c r="D15" s="13" t="s">
        <v>10</v>
      </c>
      <c r="E15" s="15">
        <f>1680+30</f>
        <v>1710</v>
      </c>
    </row>
    <row r="16" spans="1:5" ht="14.25">
      <c r="A16" s="70"/>
      <c r="B16" s="13" t="s">
        <v>7</v>
      </c>
      <c r="C16" s="14">
        <f>1110+30</f>
        <v>1140</v>
      </c>
      <c r="D16" s="13" t="s">
        <v>11</v>
      </c>
      <c r="E16" s="15">
        <f>2100+30</f>
        <v>2130</v>
      </c>
    </row>
    <row r="17" spans="1:5" ht="15" thickBot="1">
      <c r="A17" s="64"/>
      <c r="B17" s="16" t="s">
        <v>9</v>
      </c>
      <c r="C17" s="17">
        <f>C16+30</f>
        <v>1170</v>
      </c>
      <c r="D17" s="16" t="s">
        <v>12</v>
      </c>
      <c r="E17" s="18">
        <f>E16+120+30</f>
        <v>2280</v>
      </c>
    </row>
    <row r="18" spans="1:5" ht="14.25">
      <c r="A18" s="69">
        <v>3.15</v>
      </c>
      <c r="B18" s="19" t="s">
        <v>4</v>
      </c>
      <c r="C18" s="20">
        <f>1140+30</f>
        <v>1170</v>
      </c>
      <c r="D18" s="19" t="s">
        <v>13</v>
      </c>
      <c r="E18" s="21">
        <f>1644+30</f>
        <v>1674</v>
      </c>
    </row>
    <row r="19" spans="1:5" ht="14.25">
      <c r="A19" s="70"/>
      <c r="B19" s="13" t="s">
        <v>6</v>
      </c>
      <c r="C19" s="14">
        <f>1170+30</f>
        <v>1200</v>
      </c>
      <c r="D19" s="13" t="s">
        <v>14</v>
      </c>
      <c r="E19" s="15">
        <f>1800+30</f>
        <v>1830</v>
      </c>
    </row>
    <row r="20" spans="1:5" ht="14.25">
      <c r="A20" s="70"/>
      <c r="B20" s="13" t="s">
        <v>8</v>
      </c>
      <c r="C20" s="14">
        <f>C19+30</f>
        <v>1230</v>
      </c>
      <c r="D20" s="13" t="s">
        <v>16</v>
      </c>
      <c r="E20" s="15">
        <f>1800+30</f>
        <v>1830</v>
      </c>
    </row>
    <row r="21" spans="1:5" ht="14.25">
      <c r="A21" s="70"/>
      <c r="B21" s="13" t="s">
        <v>15</v>
      </c>
      <c r="C21" s="14">
        <f>1470+30</f>
        <v>1500</v>
      </c>
      <c r="D21" s="13" t="s">
        <v>18</v>
      </c>
      <c r="E21" s="15">
        <f>1902+30</f>
        <v>1932</v>
      </c>
    </row>
    <row r="22" spans="1:5" ht="15" thickBot="1">
      <c r="A22" s="71"/>
      <c r="B22" s="22" t="s">
        <v>17</v>
      </c>
      <c r="C22" s="23">
        <f>1560+30</f>
        <v>1590</v>
      </c>
      <c r="D22" s="22"/>
      <c r="E22" s="24"/>
    </row>
    <row r="23" spans="1:5" ht="14.25">
      <c r="A23" s="62">
        <v>4</v>
      </c>
      <c r="B23" s="10" t="s">
        <v>19</v>
      </c>
      <c r="C23" s="11">
        <f>1500+30</f>
        <v>1530</v>
      </c>
      <c r="D23" s="10" t="s">
        <v>22</v>
      </c>
      <c r="E23" s="12">
        <f>2682+30</f>
        <v>2712</v>
      </c>
    </row>
    <row r="24" spans="1:5" ht="14.25">
      <c r="A24" s="70"/>
      <c r="B24" s="13" t="s">
        <v>6</v>
      </c>
      <c r="C24" s="14">
        <f>1500+30</f>
        <v>1530</v>
      </c>
      <c r="D24" s="13" t="s">
        <v>39</v>
      </c>
      <c r="E24" s="15">
        <f>2682+30</f>
        <v>2712</v>
      </c>
    </row>
    <row r="25" spans="1:5" ht="14.25">
      <c r="A25" s="70"/>
      <c r="B25" s="13" t="s">
        <v>20</v>
      </c>
      <c r="C25" s="14">
        <f>1512+30</f>
        <v>1542</v>
      </c>
      <c r="D25" s="13" t="s">
        <v>23</v>
      </c>
      <c r="E25" s="15">
        <f>3162+30</f>
        <v>3192</v>
      </c>
    </row>
    <row r="26" spans="1:5" ht="14.25">
      <c r="A26" s="70"/>
      <c r="B26" s="13" t="s">
        <v>8</v>
      </c>
      <c r="C26" s="14">
        <f>1512+30</f>
        <v>1542</v>
      </c>
      <c r="D26" s="13" t="s">
        <v>25</v>
      </c>
      <c r="E26" s="15">
        <f>3660+30</f>
        <v>3690</v>
      </c>
    </row>
    <row r="27" spans="1:5" ht="14.25">
      <c r="A27" s="70"/>
      <c r="B27" s="13" t="s">
        <v>21</v>
      </c>
      <c r="C27" s="14">
        <f>1860+30</f>
        <v>1890</v>
      </c>
      <c r="D27" s="13"/>
      <c r="E27" s="15"/>
    </row>
    <row r="28" spans="1:5" ht="14.25">
      <c r="A28" s="70"/>
      <c r="B28" s="13" t="s">
        <v>16</v>
      </c>
      <c r="C28" s="14">
        <f>1908+30</f>
        <v>1938</v>
      </c>
      <c r="D28" s="13"/>
      <c r="E28" s="15"/>
    </row>
    <row r="29" spans="1:5" ht="14.25">
      <c r="A29" s="70"/>
      <c r="B29" s="25" t="s">
        <v>11</v>
      </c>
      <c r="C29" s="14">
        <f>2271+30</f>
        <v>2301</v>
      </c>
      <c r="D29" s="13"/>
      <c r="E29" s="15"/>
    </row>
    <row r="30" spans="1:5" ht="14.25">
      <c r="A30" s="70"/>
      <c r="B30" s="13" t="s">
        <v>12</v>
      </c>
      <c r="C30" s="14">
        <f>2358+30</f>
        <v>2388</v>
      </c>
      <c r="D30" s="13"/>
      <c r="E30" s="15"/>
    </row>
    <row r="31" spans="1:5" ht="15" thickBot="1">
      <c r="A31" s="64"/>
      <c r="B31" s="16" t="s">
        <v>24</v>
      </c>
      <c r="C31" s="17">
        <f>2790+30</f>
        <v>2820</v>
      </c>
      <c r="D31" s="16"/>
      <c r="E31" s="18"/>
    </row>
    <row r="32" spans="1:5" ht="14.25">
      <c r="A32" s="69">
        <v>5</v>
      </c>
      <c r="B32" s="19" t="s">
        <v>13</v>
      </c>
      <c r="C32" s="20">
        <f>2118+30</f>
        <v>2148</v>
      </c>
      <c r="D32" s="19" t="s">
        <v>27</v>
      </c>
      <c r="E32" s="21">
        <f>4320+30</f>
        <v>4350</v>
      </c>
    </row>
    <row r="33" spans="1:5" ht="14.25">
      <c r="A33" s="70"/>
      <c r="B33" s="13" t="s">
        <v>14</v>
      </c>
      <c r="C33" s="14">
        <f>2196+30</f>
        <v>2226</v>
      </c>
      <c r="D33" s="13" t="s">
        <v>28</v>
      </c>
      <c r="E33" s="15">
        <f>4728+30</f>
        <v>4758</v>
      </c>
    </row>
    <row r="34" spans="1:5" ht="14.25">
      <c r="A34" s="70"/>
      <c r="B34" s="13" t="s">
        <v>16</v>
      </c>
      <c r="C34" s="14">
        <f>2196+30</f>
        <v>2226</v>
      </c>
      <c r="D34" s="22" t="s">
        <v>84</v>
      </c>
      <c r="E34" s="15">
        <f>4728+30</f>
        <v>4758</v>
      </c>
    </row>
    <row r="35" spans="1:5" ht="14.25">
      <c r="A35" s="70"/>
      <c r="B35" s="13" t="s">
        <v>18</v>
      </c>
      <c r="C35" s="14">
        <f>2460+30</f>
        <v>2490</v>
      </c>
      <c r="D35" s="13" t="s">
        <v>29</v>
      </c>
      <c r="E35" s="15" t="s">
        <v>85</v>
      </c>
    </row>
    <row r="36" spans="1:5" ht="15" thickBot="1">
      <c r="A36" s="71"/>
      <c r="B36" s="22" t="s">
        <v>26</v>
      </c>
      <c r="C36" s="23">
        <f>2820+30</f>
        <v>2850</v>
      </c>
      <c r="D36" s="13" t="s">
        <v>30</v>
      </c>
      <c r="E36" s="15" t="s">
        <v>85</v>
      </c>
    </row>
    <row r="37" spans="1:5" ht="14.25">
      <c r="A37" s="62">
        <v>6.3</v>
      </c>
      <c r="B37" s="10" t="s">
        <v>31</v>
      </c>
      <c r="C37" s="11">
        <f>2838+30</f>
        <v>2868</v>
      </c>
      <c r="D37" s="10" t="s">
        <v>33</v>
      </c>
      <c r="E37" s="12">
        <f>5790+30</f>
        <v>5820</v>
      </c>
    </row>
    <row r="38" spans="1:5" ht="14.25">
      <c r="A38" s="70"/>
      <c r="B38" s="13" t="s">
        <v>22</v>
      </c>
      <c r="C38" s="14">
        <f>3294+30</f>
        <v>3324</v>
      </c>
      <c r="D38" s="13" t="s">
        <v>34</v>
      </c>
      <c r="E38" s="15">
        <f>7500+30</f>
        <v>7530</v>
      </c>
    </row>
    <row r="39" spans="1:5" ht="14.25">
      <c r="A39" s="70"/>
      <c r="B39" s="13" t="s">
        <v>50</v>
      </c>
      <c r="C39" s="14">
        <f>3816+30</f>
        <v>3846</v>
      </c>
      <c r="D39" s="13" t="s">
        <v>35</v>
      </c>
      <c r="E39" s="15">
        <f>8082+30</f>
        <v>8112</v>
      </c>
    </row>
    <row r="40" spans="1:5" ht="14.25">
      <c r="A40" s="70"/>
      <c r="B40" s="13" t="s">
        <v>26</v>
      </c>
      <c r="C40" s="14">
        <f>C38-90+30</f>
        <v>3264</v>
      </c>
      <c r="D40" s="13" t="s">
        <v>49</v>
      </c>
      <c r="E40" s="15">
        <f>8400+30</f>
        <v>8430</v>
      </c>
    </row>
    <row r="41" spans="1:5" ht="14.25">
      <c r="A41" s="70"/>
      <c r="B41" s="13" t="s">
        <v>39</v>
      </c>
      <c r="C41" s="14">
        <f>3294+30</f>
        <v>3324</v>
      </c>
      <c r="D41" s="13" t="s">
        <v>36</v>
      </c>
      <c r="E41" s="15">
        <f>8910+30</f>
        <v>8940</v>
      </c>
    </row>
    <row r="42" spans="1:5" ht="14.25">
      <c r="A42" s="70"/>
      <c r="B42" s="13" t="s">
        <v>23</v>
      </c>
      <c r="C42" s="14">
        <f>3816+30</f>
        <v>3846</v>
      </c>
      <c r="D42" s="13" t="s">
        <v>37</v>
      </c>
      <c r="E42" s="15">
        <f>11700+30</f>
        <v>11730</v>
      </c>
    </row>
    <row r="43" spans="1:5" ht="15" thickBot="1">
      <c r="A43" s="64"/>
      <c r="B43" s="16" t="s">
        <v>25</v>
      </c>
      <c r="C43" s="17">
        <f>4290+30</f>
        <v>4320</v>
      </c>
      <c r="D43" s="16" t="s">
        <v>38</v>
      </c>
      <c r="E43" s="18">
        <f>12300+30</f>
        <v>12330</v>
      </c>
    </row>
    <row r="44" spans="1:5" ht="14.25">
      <c r="A44" s="69" t="s">
        <v>68</v>
      </c>
      <c r="B44" s="19" t="s">
        <v>83</v>
      </c>
      <c r="C44" s="20">
        <f>6498+30</f>
        <v>6528</v>
      </c>
      <c r="D44" s="19" t="s">
        <v>71</v>
      </c>
      <c r="E44" s="21" t="s">
        <v>85</v>
      </c>
    </row>
    <row r="45" spans="1:5" ht="14.25">
      <c r="A45" s="70"/>
      <c r="B45" s="13" t="s">
        <v>27</v>
      </c>
      <c r="C45" s="20">
        <f>6498+30</f>
        <v>6528</v>
      </c>
      <c r="D45" s="13" t="s">
        <v>72</v>
      </c>
      <c r="E45" s="21" t="s">
        <v>85</v>
      </c>
    </row>
    <row r="46" spans="1:5" ht="15" thickBot="1">
      <c r="A46" s="64"/>
      <c r="B46" s="16" t="s">
        <v>28</v>
      </c>
      <c r="C46" s="17">
        <f>6810+30</f>
        <v>6840</v>
      </c>
      <c r="D46" s="26" t="s">
        <v>73</v>
      </c>
      <c r="E46" s="21" t="s">
        <v>85</v>
      </c>
    </row>
    <row r="47" spans="1:5" ht="15.75" customHeight="1">
      <c r="A47" s="2"/>
      <c r="B47" s="2"/>
      <c r="C47" s="2"/>
      <c r="D47" s="2"/>
      <c r="E47" s="2"/>
    </row>
    <row r="48" spans="1:5" ht="12.75" customHeight="1">
      <c r="A48" s="2"/>
      <c r="B48" s="2"/>
      <c r="C48" s="2"/>
      <c r="D48" s="2"/>
      <c r="E48" s="2"/>
    </row>
    <row r="49" spans="1:5" ht="15.75" customHeight="1">
      <c r="A49" s="4"/>
      <c r="B49" s="4"/>
      <c r="C49" s="4"/>
      <c r="D49" s="4"/>
      <c r="E49" s="4"/>
    </row>
    <row r="50" spans="1:5" ht="12.75">
      <c r="A50" s="4"/>
      <c r="B50" s="4"/>
      <c r="C50" s="4"/>
      <c r="D50" s="4"/>
      <c r="E50" s="4"/>
    </row>
    <row r="54" ht="15.75" customHeight="1"/>
    <row r="56" ht="15.75" customHeight="1"/>
    <row r="58" ht="15.75" customHeight="1"/>
    <row r="60" ht="15.75" customHeight="1"/>
    <row r="61" ht="15.75" customHeight="1"/>
    <row r="64" ht="15.75" customHeight="1"/>
    <row r="68" ht="15.75" customHeight="1"/>
  </sheetData>
  <sheetProtection/>
  <mergeCells count="20">
    <mergeCell ref="A4:E4"/>
    <mergeCell ref="A3:E3"/>
    <mergeCell ref="A6:E6"/>
    <mergeCell ref="A7:C7"/>
    <mergeCell ref="A44:A46"/>
    <mergeCell ref="A13:A17"/>
    <mergeCell ref="A18:A22"/>
    <mergeCell ref="A23:A31"/>
    <mergeCell ref="A32:A36"/>
    <mergeCell ref="A37:A43"/>
    <mergeCell ref="A1:E1"/>
    <mergeCell ref="A2:E2"/>
    <mergeCell ref="D11:E11"/>
    <mergeCell ref="D7:E7"/>
    <mergeCell ref="A8:E9"/>
    <mergeCell ref="D10:E10"/>
    <mergeCell ref="A10:A12"/>
    <mergeCell ref="B10:C10"/>
    <mergeCell ref="B11:C11"/>
    <mergeCell ref="A5:E5"/>
  </mergeCells>
  <hyperlinks>
    <hyperlink ref="A5" r:id="rId1" display="http://www.promenergomash.at.ua"/>
  </hyperlinks>
  <printOptions horizontalCentered="1"/>
  <pageMargins left="0.7874015748031497" right="0.35433070866141736" top="0.74" bottom="0.5118110236220472" header="11.03" footer="0.5118110236220472"/>
  <pageSetup horizontalDpi="360" verticalDpi="36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view="pageBreakPreview" zoomScaleNormal="75" zoomScaleSheetLayoutView="100" zoomScalePageLayoutView="0" workbookViewId="0" topLeftCell="A19">
      <selection activeCell="A29" sqref="A29:J29"/>
    </sheetView>
  </sheetViews>
  <sheetFormatPr defaultColWidth="9.00390625" defaultRowHeight="12.75"/>
  <cols>
    <col min="2" max="2" width="11.375" style="0" customWidth="1"/>
    <col min="3" max="3" width="0.12890625" style="0" customWidth="1"/>
    <col min="4" max="4" width="10.125" style="0" customWidth="1"/>
    <col min="5" max="5" width="9.00390625" style="0" customWidth="1"/>
    <col min="6" max="6" width="10.25390625" style="0" customWidth="1"/>
    <col min="7" max="7" width="8.75390625" style="0" customWidth="1"/>
    <col min="9" max="9" width="10.75390625" style="0" customWidth="1"/>
    <col min="10" max="10" width="10.125" style="0" customWidth="1"/>
  </cols>
  <sheetData>
    <row r="1" spans="1:11" ht="16.5" customHeight="1" thickBot="1">
      <c r="A1" s="58" t="s">
        <v>53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0" ht="12.75" customHeight="1">
      <c r="A2" s="81" t="s">
        <v>51</v>
      </c>
      <c r="B2" s="30" t="s">
        <v>40</v>
      </c>
      <c r="C2" s="86" t="s">
        <v>41</v>
      </c>
      <c r="D2" s="86"/>
      <c r="E2" s="79" t="s">
        <v>51</v>
      </c>
      <c r="F2" s="27" t="s">
        <v>40</v>
      </c>
      <c r="G2" s="30" t="s">
        <v>41</v>
      </c>
      <c r="H2" s="79" t="s">
        <v>51</v>
      </c>
      <c r="I2" s="30" t="s">
        <v>40</v>
      </c>
      <c r="J2" s="33" t="s">
        <v>41</v>
      </c>
    </row>
    <row r="3" spans="1:12" ht="26.25" customHeight="1" thickBot="1">
      <c r="A3" s="82"/>
      <c r="B3" s="31" t="s">
        <v>52</v>
      </c>
      <c r="C3" s="78" t="s">
        <v>64</v>
      </c>
      <c r="D3" s="78"/>
      <c r="E3" s="80"/>
      <c r="F3" s="28" t="s">
        <v>52</v>
      </c>
      <c r="G3" s="31" t="s">
        <v>63</v>
      </c>
      <c r="H3" s="80"/>
      <c r="I3" s="31" t="s">
        <v>52</v>
      </c>
      <c r="J3" s="34" t="s">
        <v>65</v>
      </c>
      <c r="L3" s="3"/>
    </row>
    <row r="4" spans="1:10" ht="16.5" thickBot="1">
      <c r="A4" s="75" t="s">
        <v>42</v>
      </c>
      <c r="B4" s="76"/>
      <c r="C4" s="76"/>
      <c r="D4" s="77"/>
      <c r="E4" s="75" t="s">
        <v>43</v>
      </c>
      <c r="F4" s="76"/>
      <c r="G4" s="77"/>
      <c r="H4" s="83" t="s">
        <v>44</v>
      </c>
      <c r="I4" s="84"/>
      <c r="J4" s="85"/>
    </row>
    <row r="5" spans="1:10" ht="17.25" customHeight="1" thickBot="1">
      <c r="A5" s="123">
        <v>3.15</v>
      </c>
      <c r="B5" s="99" t="s">
        <v>15</v>
      </c>
      <c r="C5" s="100"/>
      <c r="D5" s="49">
        <f>1662+30</f>
        <v>1692</v>
      </c>
      <c r="E5" s="48">
        <v>3.15</v>
      </c>
      <c r="F5" s="32" t="s">
        <v>4</v>
      </c>
      <c r="G5" s="32">
        <f>1320+30</f>
        <v>1350</v>
      </c>
      <c r="H5" s="32">
        <v>4</v>
      </c>
      <c r="I5" s="37" t="s">
        <v>11</v>
      </c>
      <c r="J5" s="35" t="s">
        <v>85</v>
      </c>
    </row>
    <row r="6" spans="1:10" ht="16.5" customHeight="1">
      <c r="A6" s="124"/>
      <c r="B6" s="101" t="s">
        <v>17</v>
      </c>
      <c r="C6" s="102"/>
      <c r="D6" s="50">
        <f>1692+30</f>
        <v>1722</v>
      </c>
      <c r="E6" s="103">
        <v>4</v>
      </c>
      <c r="F6" s="19" t="s">
        <v>19</v>
      </c>
      <c r="G6" s="10">
        <f>1578+30</f>
        <v>1608</v>
      </c>
      <c r="H6" s="88">
        <v>5</v>
      </c>
      <c r="I6" s="10" t="s">
        <v>24</v>
      </c>
      <c r="J6" s="12" t="s">
        <v>85</v>
      </c>
    </row>
    <row r="7" spans="1:10" ht="15" thickBot="1">
      <c r="A7" s="124"/>
      <c r="B7" s="105" t="s">
        <v>10</v>
      </c>
      <c r="C7" s="106"/>
      <c r="D7" s="51">
        <f>1830+30</f>
        <v>1860</v>
      </c>
      <c r="E7" s="104"/>
      <c r="F7" s="22" t="s">
        <v>20</v>
      </c>
      <c r="G7" s="16">
        <f>1608+30</f>
        <v>1638</v>
      </c>
      <c r="H7" s="88"/>
      <c r="I7" s="16" t="s">
        <v>45</v>
      </c>
      <c r="J7" s="18" t="s">
        <v>85</v>
      </c>
    </row>
    <row r="8" spans="1:10" ht="15" thickBot="1">
      <c r="A8" s="87">
        <v>4</v>
      </c>
      <c r="B8" s="107" t="s">
        <v>12</v>
      </c>
      <c r="C8" s="108"/>
      <c r="D8" s="19">
        <f>2700+30</f>
        <v>2730</v>
      </c>
      <c r="E8" s="109">
        <v>5</v>
      </c>
      <c r="F8" s="10" t="s">
        <v>13</v>
      </c>
      <c r="G8" s="10">
        <f>1968+30</f>
        <v>1998</v>
      </c>
      <c r="H8" s="89"/>
      <c r="I8" s="38"/>
      <c r="J8" s="36"/>
    </row>
    <row r="9" spans="1:10" ht="16.5" thickBot="1">
      <c r="A9" s="89"/>
      <c r="B9" s="115" t="s">
        <v>24</v>
      </c>
      <c r="C9" s="116"/>
      <c r="D9" s="16">
        <f>D8+435+30</f>
        <v>3195</v>
      </c>
      <c r="E9" s="110"/>
      <c r="F9" s="16" t="s">
        <v>14</v>
      </c>
      <c r="G9" s="16">
        <f>2040+30</f>
        <v>2070</v>
      </c>
      <c r="H9" s="117" t="s">
        <v>69</v>
      </c>
      <c r="I9" s="118"/>
      <c r="J9" s="119"/>
    </row>
    <row r="10" spans="1:10" ht="15" thickBot="1">
      <c r="A10" s="87">
        <v>5</v>
      </c>
      <c r="B10" s="113" t="s">
        <v>26</v>
      </c>
      <c r="C10" s="114"/>
      <c r="D10" s="10">
        <f>3114+30</f>
        <v>3144</v>
      </c>
      <c r="E10" s="39">
        <v>6.3</v>
      </c>
      <c r="F10" s="38" t="s">
        <v>22</v>
      </c>
      <c r="G10" s="38">
        <f>3480+30</f>
        <v>3510</v>
      </c>
      <c r="H10" s="87">
        <v>5</v>
      </c>
      <c r="I10" s="10" t="s">
        <v>12</v>
      </c>
      <c r="J10" s="21">
        <f>2700+30</f>
        <v>2730</v>
      </c>
    </row>
    <row r="11" spans="1:10" ht="15.75" customHeight="1" thickBot="1">
      <c r="A11" s="88"/>
      <c r="B11" s="96" t="s">
        <v>23</v>
      </c>
      <c r="C11" s="97"/>
      <c r="D11" s="13">
        <f>3750+30</f>
        <v>3780</v>
      </c>
      <c r="E11" s="117" t="s">
        <v>78</v>
      </c>
      <c r="F11" s="118"/>
      <c r="G11" s="119"/>
      <c r="H11" s="88"/>
      <c r="I11" s="13" t="s">
        <v>24</v>
      </c>
      <c r="J11" s="15">
        <f>3120+30</f>
        <v>3150</v>
      </c>
    </row>
    <row r="12" spans="1:10" ht="15" customHeight="1" thickBot="1">
      <c r="A12" s="88"/>
      <c r="B12" s="96" t="s">
        <v>45</v>
      </c>
      <c r="C12" s="97"/>
      <c r="D12" s="13" t="s">
        <v>85</v>
      </c>
      <c r="E12" s="87">
        <v>3.15</v>
      </c>
      <c r="F12" s="42" t="s">
        <v>82</v>
      </c>
      <c r="G12" s="32">
        <f>816+30</f>
        <v>846</v>
      </c>
      <c r="H12" s="89"/>
      <c r="I12" s="16"/>
      <c r="J12" s="18"/>
    </row>
    <row r="13" spans="1:10" ht="16.5" customHeight="1" thickBot="1">
      <c r="A13" s="89"/>
      <c r="B13" s="41" t="s">
        <v>81</v>
      </c>
      <c r="C13" s="18" t="s">
        <v>81</v>
      </c>
      <c r="D13" s="16" t="s">
        <v>85</v>
      </c>
      <c r="E13" s="89"/>
      <c r="F13" s="32" t="s">
        <v>5</v>
      </c>
      <c r="G13" s="32">
        <f>846+30</f>
        <v>876</v>
      </c>
      <c r="H13" s="111" t="s">
        <v>67</v>
      </c>
      <c r="I13" s="40" t="s">
        <v>12</v>
      </c>
      <c r="J13" s="10" t="s">
        <v>85</v>
      </c>
    </row>
    <row r="14" spans="1:10" ht="18" customHeight="1" thickBot="1">
      <c r="A14" s="111">
        <v>6.3</v>
      </c>
      <c r="B14" s="113" t="s">
        <v>23</v>
      </c>
      <c r="C14" s="114"/>
      <c r="D14" s="21">
        <f>4284+30</f>
        <v>4314</v>
      </c>
      <c r="E14" s="87">
        <v>4</v>
      </c>
      <c r="F14" s="10" t="s">
        <v>3</v>
      </c>
      <c r="G14" s="10">
        <f>822+30</f>
        <v>852</v>
      </c>
      <c r="H14" s="112"/>
      <c r="I14" s="41" t="s">
        <v>24</v>
      </c>
      <c r="J14" s="16" t="s">
        <v>85</v>
      </c>
    </row>
    <row r="15" spans="1:10" ht="17.25" customHeight="1" thickBot="1">
      <c r="A15" s="112"/>
      <c r="B15" s="113" t="s">
        <v>25</v>
      </c>
      <c r="C15" s="114"/>
      <c r="D15" s="52">
        <f>4800+30</f>
        <v>4830</v>
      </c>
      <c r="E15" s="88"/>
      <c r="F15" s="13" t="s">
        <v>4</v>
      </c>
      <c r="G15" s="13">
        <f>870+30</f>
        <v>900</v>
      </c>
      <c r="H15" s="125" t="s">
        <v>54</v>
      </c>
      <c r="I15" s="126"/>
      <c r="J15" s="127"/>
    </row>
    <row r="16" spans="1:10" ht="15.75" customHeight="1">
      <c r="A16" s="90" t="s">
        <v>46</v>
      </c>
      <c r="B16" s="91"/>
      <c r="C16" s="91"/>
      <c r="D16" s="92"/>
      <c r="E16" s="88"/>
      <c r="F16" s="13" t="s">
        <v>7</v>
      </c>
      <c r="G16" s="13">
        <f>930+30</f>
        <v>960</v>
      </c>
      <c r="H16" s="98" t="s">
        <v>70</v>
      </c>
      <c r="I16" s="10" t="s">
        <v>18</v>
      </c>
      <c r="J16" s="21">
        <f>3234+30</f>
        <v>3264</v>
      </c>
    </row>
    <row r="17" spans="1:10" ht="14.25" customHeight="1" thickBot="1">
      <c r="A17" s="93"/>
      <c r="B17" s="94"/>
      <c r="C17" s="94"/>
      <c r="D17" s="95"/>
      <c r="E17" s="89"/>
      <c r="F17" s="16"/>
      <c r="G17" s="47"/>
      <c r="H17" s="98"/>
      <c r="I17" s="16" t="s">
        <v>32</v>
      </c>
      <c r="J17" s="24">
        <f>3420+30</f>
        <v>3450</v>
      </c>
    </row>
    <row r="18" spans="1:10" ht="15" customHeight="1" thickBot="1">
      <c r="A18" s="43">
        <v>8</v>
      </c>
      <c r="B18" s="108" t="s">
        <v>29</v>
      </c>
      <c r="C18" s="108"/>
      <c r="D18" s="10" t="s">
        <v>85</v>
      </c>
      <c r="E18" s="111">
        <v>5</v>
      </c>
      <c r="F18" s="10" t="s">
        <v>4</v>
      </c>
      <c r="G18" s="10">
        <f>912+30</f>
        <v>942</v>
      </c>
      <c r="H18" s="29" t="s">
        <v>74</v>
      </c>
      <c r="I18" s="45" t="s">
        <v>25</v>
      </c>
      <c r="J18" s="45" t="s">
        <v>85</v>
      </c>
    </row>
    <row r="19" spans="1:10" ht="16.5" thickBot="1">
      <c r="A19" s="44" t="s">
        <v>47</v>
      </c>
      <c r="B19" s="121" t="s">
        <v>30</v>
      </c>
      <c r="C19" s="121"/>
      <c r="D19" s="10" t="s">
        <v>85</v>
      </c>
      <c r="E19" s="112"/>
      <c r="F19" s="16" t="s">
        <v>6</v>
      </c>
      <c r="G19" s="16">
        <f>984+30</f>
        <v>1014</v>
      </c>
      <c r="H19" s="29" t="s">
        <v>75</v>
      </c>
      <c r="I19" s="13" t="s">
        <v>25</v>
      </c>
      <c r="J19" s="13" t="s">
        <v>85</v>
      </c>
    </row>
    <row r="20" spans="1:10" ht="15" customHeight="1" thickBot="1">
      <c r="A20" s="38"/>
      <c r="B20" s="116" t="s">
        <v>48</v>
      </c>
      <c r="C20" s="116"/>
      <c r="D20" s="10" t="s">
        <v>85</v>
      </c>
      <c r="E20" s="111">
        <v>6.3</v>
      </c>
      <c r="F20" s="10" t="s">
        <v>19</v>
      </c>
      <c r="G20" s="10">
        <f>1230+30</f>
        <v>1260</v>
      </c>
      <c r="H20" s="29" t="s">
        <v>76</v>
      </c>
      <c r="I20" s="13" t="s">
        <v>35</v>
      </c>
      <c r="J20" s="13" t="s">
        <v>85</v>
      </c>
    </row>
    <row r="21" spans="1:10" ht="16.5" thickBot="1">
      <c r="A21" s="117"/>
      <c r="B21" s="118"/>
      <c r="C21" s="118"/>
      <c r="D21" s="119"/>
      <c r="E21" s="112"/>
      <c r="F21" s="16" t="s">
        <v>21</v>
      </c>
      <c r="G21" s="16">
        <f>1488+30</f>
        <v>1518</v>
      </c>
      <c r="H21" s="29" t="s">
        <v>77</v>
      </c>
      <c r="I21" s="46" t="s">
        <v>35</v>
      </c>
      <c r="J21" s="46" t="s">
        <v>85</v>
      </c>
    </row>
    <row r="22" spans="1:10" ht="57" customHeight="1">
      <c r="A22" s="73" t="s">
        <v>61</v>
      </c>
      <c r="B22" s="73"/>
      <c r="C22" s="73"/>
      <c r="D22" s="73"/>
      <c r="E22" s="73"/>
      <c r="F22" s="73"/>
      <c r="G22" s="73"/>
      <c r="H22" s="73"/>
      <c r="I22" s="73"/>
      <c r="J22" s="73"/>
    </row>
    <row r="23" spans="1:10" ht="44.25" customHeight="1">
      <c r="A23" s="72" t="s">
        <v>0</v>
      </c>
      <c r="B23" s="73"/>
      <c r="C23" s="73"/>
      <c r="D23" s="73"/>
      <c r="E23" s="73"/>
      <c r="F23" s="73"/>
      <c r="G23" s="73"/>
      <c r="H23" s="73"/>
      <c r="I23" s="73"/>
      <c r="J23" s="73"/>
    </row>
    <row r="24" spans="1:10" ht="19.5">
      <c r="A24" s="73" t="s">
        <v>88</v>
      </c>
      <c r="B24" s="73"/>
      <c r="C24" s="73"/>
      <c r="D24" s="73"/>
      <c r="E24" s="73"/>
      <c r="F24" s="73"/>
      <c r="G24" s="73"/>
      <c r="H24" s="73"/>
      <c r="I24" s="73"/>
      <c r="J24" s="73"/>
    </row>
    <row r="25" spans="1:10" ht="19.5">
      <c r="A25" s="73" t="s">
        <v>90</v>
      </c>
      <c r="B25" s="73"/>
      <c r="C25" s="73"/>
      <c r="D25" s="73"/>
      <c r="E25" s="73"/>
      <c r="F25" s="73"/>
      <c r="G25" s="73"/>
      <c r="H25" s="73"/>
      <c r="I25" s="73"/>
      <c r="J25" s="73"/>
    </row>
    <row r="26" spans="1:10" ht="19.5">
      <c r="A26" s="73" t="s">
        <v>89</v>
      </c>
      <c r="B26" s="73"/>
      <c r="C26" s="73"/>
      <c r="D26" s="73"/>
      <c r="E26" s="73"/>
      <c r="F26" s="73"/>
      <c r="G26" s="73"/>
      <c r="H26" s="73"/>
      <c r="I26" s="73"/>
      <c r="J26" s="73"/>
    </row>
    <row r="27" spans="1:10" ht="19.5">
      <c r="A27" s="73" t="s">
        <v>91</v>
      </c>
      <c r="B27" s="73"/>
      <c r="C27" s="73"/>
      <c r="D27" s="73"/>
      <c r="E27" s="73"/>
      <c r="F27" s="73"/>
      <c r="G27" s="73"/>
      <c r="H27" s="73"/>
      <c r="I27" s="73"/>
      <c r="J27" s="73"/>
    </row>
    <row r="28" spans="1:11" ht="16.5">
      <c r="A28" s="120"/>
      <c r="B28" s="120"/>
      <c r="C28" s="120"/>
      <c r="D28" s="120"/>
      <c r="E28" s="120"/>
      <c r="F28" s="120"/>
      <c r="G28" s="120"/>
      <c r="H28" s="120"/>
      <c r="I28" s="120"/>
      <c r="J28" s="120"/>
      <c r="K28" s="120"/>
    </row>
    <row r="29" spans="1:10" ht="16.5" customHeight="1">
      <c r="A29" s="122" t="s">
        <v>93</v>
      </c>
      <c r="B29" s="122"/>
      <c r="C29" s="122"/>
      <c r="D29" s="122"/>
      <c r="E29" s="122"/>
      <c r="F29" s="122"/>
      <c r="G29" s="122"/>
      <c r="H29" s="122"/>
      <c r="I29" s="122"/>
      <c r="J29" s="122"/>
    </row>
    <row r="30" spans="1:10" ht="16.5" customHeight="1">
      <c r="A30" s="122" t="s">
        <v>87</v>
      </c>
      <c r="B30" s="122"/>
      <c r="C30" s="122"/>
      <c r="D30" s="122"/>
      <c r="E30" s="122"/>
      <c r="F30" s="122"/>
      <c r="G30" s="122"/>
      <c r="H30" s="122"/>
      <c r="I30" s="122"/>
      <c r="J30" s="122"/>
    </row>
    <row r="31" spans="1:10" ht="16.5" customHeight="1">
      <c r="A31" s="65" t="s">
        <v>92</v>
      </c>
      <c r="B31" s="74"/>
      <c r="C31" s="74"/>
      <c r="D31" s="74"/>
      <c r="E31" s="74"/>
      <c r="F31" s="74"/>
      <c r="G31" s="74"/>
      <c r="H31" s="74"/>
      <c r="I31" s="74"/>
      <c r="J31" s="74"/>
    </row>
    <row r="33" spans="1:10" ht="23.25">
      <c r="A33" s="53" t="s">
        <v>60</v>
      </c>
      <c r="B33" s="53"/>
      <c r="C33" s="53"/>
      <c r="D33" s="53"/>
      <c r="E33" s="53"/>
      <c r="F33" s="53"/>
      <c r="G33" s="53"/>
      <c r="H33" s="53"/>
      <c r="I33" s="53"/>
      <c r="J33" s="53"/>
    </row>
    <row r="35" ht="12.75">
      <c r="H35" s="5"/>
    </row>
  </sheetData>
  <sheetProtection/>
  <mergeCells count="52">
    <mergeCell ref="A29:J29"/>
    <mergeCell ref="A30:J30"/>
    <mergeCell ref="A5:A7"/>
    <mergeCell ref="A8:A9"/>
    <mergeCell ref="H15:J15"/>
    <mergeCell ref="A22:J22"/>
    <mergeCell ref="A25:J25"/>
    <mergeCell ref="A26:J26"/>
    <mergeCell ref="A27:J27"/>
    <mergeCell ref="H6:H8"/>
    <mergeCell ref="H10:H12"/>
    <mergeCell ref="H13:H14"/>
    <mergeCell ref="H9:J9"/>
    <mergeCell ref="E18:E19"/>
    <mergeCell ref="E11:G11"/>
    <mergeCell ref="B14:C14"/>
    <mergeCell ref="A28:K28"/>
    <mergeCell ref="B19:C19"/>
    <mergeCell ref="B20:C20"/>
    <mergeCell ref="E20:E21"/>
    <mergeCell ref="A21:D21"/>
    <mergeCell ref="B18:C18"/>
    <mergeCell ref="A24:J24"/>
    <mergeCell ref="B6:C6"/>
    <mergeCell ref="E6:E7"/>
    <mergeCell ref="B7:C7"/>
    <mergeCell ref="B8:C8"/>
    <mergeCell ref="E8:E9"/>
    <mergeCell ref="A14:A15"/>
    <mergeCell ref="B15:C15"/>
    <mergeCell ref="B10:C10"/>
    <mergeCell ref="B9:C9"/>
    <mergeCell ref="A33:J33"/>
    <mergeCell ref="A1:K1"/>
    <mergeCell ref="E14:E17"/>
    <mergeCell ref="A10:A13"/>
    <mergeCell ref="E12:E13"/>
    <mergeCell ref="A16:D17"/>
    <mergeCell ref="B12:C12"/>
    <mergeCell ref="B11:C11"/>
    <mergeCell ref="H16:H17"/>
    <mergeCell ref="H2:H3"/>
    <mergeCell ref="A23:J23"/>
    <mergeCell ref="A31:J31"/>
    <mergeCell ref="A4:D4"/>
    <mergeCell ref="C3:D3"/>
    <mergeCell ref="E2:E3"/>
    <mergeCell ref="A2:A3"/>
    <mergeCell ref="E4:G4"/>
    <mergeCell ref="H4:J4"/>
    <mergeCell ref="C2:D2"/>
    <mergeCell ref="B5:C5"/>
  </mergeCells>
  <hyperlinks>
    <hyperlink ref="A31" r:id="rId1" display="http://www.promenergomash.at.ua"/>
  </hyperlinks>
  <printOptions horizontalCentered="1"/>
  <pageMargins left="1.08" right="0.2755905511811024" top="0.62" bottom="0.5118110236220472" header="11.15" footer="0.5118110236220472"/>
  <pageSetup fitToHeight="1" fitToWidth="1" horizontalDpi="360" verticalDpi="36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 Stoyanoff</dc:creator>
  <cp:keywords/>
  <dc:description/>
  <cp:lastModifiedBy>Юлия</cp:lastModifiedBy>
  <cp:lastPrinted>2009-04-30T07:41:42Z</cp:lastPrinted>
  <dcterms:created xsi:type="dcterms:W3CDTF">2004-03-25T09:57:16Z</dcterms:created>
  <dcterms:modified xsi:type="dcterms:W3CDTF">2009-11-27T08:44:44Z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